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神奈川県\06.資格管理課\資格調査班\3.資格システム班\1.資格班\1.共通\年度末退職・新採用\所属宛送付文\年度末退職\R6年度\任継用\"/>
    </mc:Choice>
  </mc:AlternateContent>
  <xr:revisionPtr revIDLastSave="0" documentId="13_ncr:1_{0E78F90B-6941-4FB0-A309-C2564E789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年目 (96‰44万以下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20" i="1" s="1"/>
  <c r="E34" i="1" l="1"/>
  <c r="E31" i="1"/>
  <c r="E28" i="1"/>
  <c r="E35" i="1"/>
  <c r="E32" i="1"/>
  <c r="E29" i="1"/>
  <c r="E38" i="1"/>
  <c r="E36" i="1"/>
  <c r="E33" i="1"/>
  <c r="E30" i="1"/>
  <c r="E27" i="1"/>
  <c r="E37" i="1"/>
  <c r="C19" i="1"/>
  <c r="C34" i="1" l="1"/>
  <c r="G34" i="1" s="1"/>
  <c r="C21" i="1"/>
  <c r="C23" i="1" s="1"/>
  <c r="C37" i="1"/>
  <c r="G37" i="1" s="1"/>
  <c r="C35" i="1"/>
  <c r="G35" i="1" s="1"/>
  <c r="C32" i="1"/>
  <c r="G32" i="1" s="1"/>
  <c r="C29" i="1"/>
  <c r="G29" i="1" s="1"/>
  <c r="C38" i="1"/>
  <c r="G38" i="1" s="1"/>
  <c r="C36" i="1"/>
  <c r="G36" i="1" s="1"/>
  <c r="C33" i="1"/>
  <c r="G33" i="1" s="1"/>
  <c r="C30" i="1"/>
  <c r="G30" i="1" s="1"/>
  <c r="C27" i="1"/>
  <c r="G27" i="1" s="1"/>
  <c r="C31" i="1"/>
  <c r="G31" i="1" s="1"/>
  <c r="C28" i="1"/>
  <c r="G28" i="1" s="1"/>
  <c r="L35" i="1" l="1"/>
  <c r="L32" i="1"/>
  <c r="L29" i="1"/>
  <c r="L26" i="1"/>
  <c r="L18" i="1"/>
  <c r="L12" i="1"/>
  <c r="L7" i="1"/>
  <c r="L11" i="1"/>
  <c r="L33" i="1"/>
  <c r="L30" i="1"/>
  <c r="L27" i="1"/>
  <c r="L24" i="1"/>
  <c r="L20" i="1"/>
  <c r="L16" i="1"/>
  <c r="L10" i="1"/>
  <c r="L5" i="1"/>
  <c r="L15" i="1"/>
  <c r="L9" i="1"/>
  <c r="L4" i="1"/>
  <c r="L23" i="1"/>
  <c r="L34" i="1"/>
  <c r="L31" i="1"/>
  <c r="L28" i="1"/>
  <c r="L19" i="1"/>
  <c r="L14" i="1"/>
  <c r="B42" i="1" s="1"/>
  <c r="L8" i="1"/>
  <c r="L3" i="1"/>
  <c r="B41" i="1" s="1"/>
  <c r="L22" i="1"/>
  <c r="L13" i="1"/>
  <c r="L21" i="1"/>
  <c r="L25" i="1"/>
  <c r="B43" i="1" s="1"/>
  <c r="L17" i="1"/>
  <c r="L6" i="1"/>
</calcChain>
</file>

<file path=xl/sharedStrings.xml><?xml version="1.0" encoding="utf-8"?>
<sst xmlns="http://schemas.openxmlformats.org/spreadsheetml/2006/main" count="101" uniqueCount="66">
  <si>
    <t>参考</t>
    <rPh sb="0" eb="2">
      <t>サンコウ</t>
    </rPh>
    <phoneticPr fontId="3"/>
  </si>
  <si>
    <t>１年目</t>
    <rPh sb="1" eb="3">
      <t>ネンメ</t>
    </rPh>
    <phoneticPr fontId="3"/>
  </si>
  <si>
    <t>加入月</t>
    <rPh sb="0" eb="2">
      <t>カニュウ</t>
    </rPh>
    <rPh sb="2" eb="3">
      <t>ツキ</t>
    </rPh>
    <phoneticPr fontId="3"/>
  </si>
  <si>
    <t>支払方法</t>
    <rPh sb="0" eb="2">
      <t>シハライ</t>
    </rPh>
    <rPh sb="2" eb="4">
      <t>ホウホウ</t>
    </rPh>
    <phoneticPr fontId="3"/>
  </si>
  <si>
    <t>金額</t>
    <rPh sb="0" eb="2">
      <t>キンガク</t>
    </rPh>
    <phoneticPr fontId="3"/>
  </si>
  <si>
    <t>毎月払い</t>
    <rPh sb="0" eb="2">
      <t>マイツキ</t>
    </rPh>
    <rPh sb="2" eb="3">
      <t>バラ</t>
    </rPh>
    <phoneticPr fontId="3"/>
  </si>
  <si>
    <t>Ⅰ．算定の基礎となる額の求め方（下記のアまたはイいずれか低い額で算定）</t>
    <rPh sb="2" eb="4">
      <t>サンテイ</t>
    </rPh>
    <rPh sb="5" eb="7">
      <t>キソ</t>
    </rPh>
    <rPh sb="10" eb="11">
      <t>ガク</t>
    </rPh>
    <rPh sb="12" eb="13">
      <t>モト</t>
    </rPh>
    <rPh sb="14" eb="15">
      <t>カタ</t>
    </rPh>
    <phoneticPr fontId="3"/>
  </si>
  <si>
    <r>
      <t>　</t>
    </r>
    <r>
      <rPr>
        <b/>
        <sz val="11"/>
        <rFont val="ＭＳ ゴシック"/>
        <family val="3"/>
        <charset val="128"/>
      </rPr>
      <t>ア．</t>
    </r>
    <r>
      <rPr>
        <sz val="11"/>
        <rFont val="ＭＳ 明朝"/>
        <family val="1"/>
        <charset val="128"/>
      </rPr>
      <t>退職時の標準報酬月額（注１）</t>
    </r>
    <rPh sb="3" eb="5">
      <t>タイショク</t>
    </rPh>
    <rPh sb="5" eb="6">
      <t>ジ</t>
    </rPh>
    <rPh sb="7" eb="9">
      <t>ヒョウジュン</t>
    </rPh>
    <rPh sb="9" eb="11">
      <t>ホウシュウ</t>
    </rPh>
    <rPh sb="11" eb="13">
      <t>ゲツガク</t>
    </rPh>
    <rPh sb="14" eb="15">
      <t>チュウ</t>
    </rPh>
    <phoneticPr fontId="3"/>
  </si>
  <si>
    <t>円</t>
    <rPh sb="0" eb="1">
      <t>エン</t>
    </rPh>
    <phoneticPr fontId="3"/>
  </si>
  <si>
    <t xml:space="preserve"> 　  金額を入力してください</t>
    <rPh sb="4" eb="6">
      <t>キンガク</t>
    </rPh>
    <rPh sb="7" eb="9">
      <t>ニュウリョク</t>
    </rPh>
    <phoneticPr fontId="3"/>
  </si>
  <si>
    <r>
      <t>　</t>
    </r>
    <r>
      <rPr>
        <b/>
        <sz val="11"/>
        <rFont val="ＭＳ ゴシック"/>
        <family val="3"/>
        <charset val="128"/>
      </rPr>
      <t>イ．</t>
    </r>
    <r>
      <rPr>
        <sz val="11"/>
        <rFont val="ＭＳ 明朝"/>
        <family val="1"/>
        <charset val="128"/>
      </rPr>
      <t>平均標準報酬月額</t>
    </r>
    <rPh sb="3" eb="5">
      <t>ヘイキン</t>
    </rPh>
    <rPh sb="5" eb="7">
      <t>ヒョウジュン</t>
    </rPh>
    <rPh sb="7" eb="9">
      <t>ホウシュウ</t>
    </rPh>
    <rPh sb="9" eb="11">
      <t>ゲツガク</t>
    </rPh>
    <phoneticPr fontId="3"/>
  </si>
  <si>
    <t>　　　★あなたの算定の基礎となる標準報酬月額は、</t>
    <rPh sb="8" eb="10">
      <t>サンテイ</t>
    </rPh>
    <rPh sb="11" eb="13">
      <t>キソ</t>
    </rPh>
    <rPh sb="16" eb="18">
      <t>ヒョウジュン</t>
    </rPh>
    <rPh sb="18" eb="20">
      <t>ホウシュウ</t>
    </rPh>
    <rPh sb="20" eb="22">
      <t>ゲツガク</t>
    </rPh>
    <phoneticPr fontId="3"/>
  </si>
  <si>
    <t>となります。</t>
    <phoneticPr fontId="3"/>
  </si>
  <si>
    <t>Ⅱ．任意継続に加入するのは何月からですか？</t>
    <rPh sb="2" eb="4">
      <t>ニンイ</t>
    </rPh>
    <rPh sb="4" eb="6">
      <t>ケイゾク</t>
    </rPh>
    <rPh sb="7" eb="9">
      <t>カニュウ</t>
    </rPh>
    <rPh sb="13" eb="15">
      <t>ナンガツ</t>
    </rPh>
    <phoneticPr fontId="3"/>
  </si>
  <si>
    <t>月</t>
    <rPh sb="0" eb="1">
      <t>ガツ</t>
    </rPh>
    <phoneticPr fontId="3"/>
  </si>
  <si>
    <t xml:space="preserve"> 　 加入希望月を入力してください</t>
    <rPh sb="3" eb="5">
      <t>カニュウ</t>
    </rPh>
    <rPh sb="5" eb="7">
      <t>キボウ</t>
    </rPh>
    <rPh sb="7" eb="8">
      <t>ツキ</t>
    </rPh>
    <rPh sb="9" eb="11">
      <t>ニュウリョク</t>
    </rPh>
    <phoneticPr fontId="3"/>
  </si>
  <si>
    <t>Ⅲ．任意継続掛金および介護掛金の算定</t>
    <rPh sb="2" eb="4">
      <t>ニンイ</t>
    </rPh>
    <rPh sb="4" eb="6">
      <t>ケイゾク</t>
    </rPh>
    <rPh sb="6" eb="8">
      <t>カケキン</t>
    </rPh>
    <rPh sb="11" eb="13">
      <t>カイゴ</t>
    </rPh>
    <rPh sb="13" eb="15">
      <t>カケキン</t>
    </rPh>
    <rPh sb="16" eb="18">
      <t>サンテイ</t>
    </rPh>
    <phoneticPr fontId="3"/>
  </si>
  <si>
    <t>年齢(40歳～65歳介護掛金徴収あり）</t>
    <rPh sb="0" eb="2">
      <t>ネンレイ</t>
    </rPh>
    <rPh sb="5" eb="6">
      <t>サイ</t>
    </rPh>
    <rPh sb="9" eb="10">
      <t>サイ</t>
    </rPh>
    <rPh sb="10" eb="12">
      <t>カイゴ</t>
    </rPh>
    <rPh sb="12" eb="14">
      <t>カケガネ</t>
    </rPh>
    <rPh sb="14" eb="16">
      <t>チョウシュウ</t>
    </rPh>
    <phoneticPr fontId="3"/>
  </si>
  <si>
    <t>〇</t>
  </si>
  <si>
    <t>※いずれかに「○」をして    ください</t>
    <phoneticPr fontId="3"/>
  </si>
  <si>
    <t>半年前納</t>
    <rPh sb="0" eb="2">
      <t>ハントシ</t>
    </rPh>
    <rPh sb="2" eb="4">
      <t>ゼンノウ</t>
    </rPh>
    <phoneticPr fontId="3"/>
  </si>
  <si>
    <t>任継掛金</t>
    <rPh sb="0" eb="2">
      <t>ニンケイ</t>
    </rPh>
    <rPh sb="2" eb="4">
      <t>カケキン</t>
    </rPh>
    <phoneticPr fontId="3"/>
  </si>
  <si>
    <t>／1000</t>
    <phoneticPr fontId="3"/>
  </si>
  <si>
    <t>財源率</t>
  </si>
  <si>
    <t>介護掛金</t>
    <rPh sb="0" eb="2">
      <t>カイゴ</t>
    </rPh>
    <rPh sb="2" eb="4">
      <t>カケキン</t>
    </rPh>
    <phoneticPr fontId="3"/>
  </si>
  <si>
    <t>※端数切捨て（運用方針114条関係）</t>
    <rPh sb="1" eb="3">
      <t>ハスウ</t>
    </rPh>
    <rPh sb="3" eb="5">
      <t>キリス</t>
    </rPh>
    <rPh sb="7" eb="9">
      <t>ウンヨウ</t>
    </rPh>
    <rPh sb="9" eb="11">
      <t>ホウシン</t>
    </rPh>
    <rPh sb="14" eb="15">
      <t>ジョウ</t>
    </rPh>
    <rPh sb="15" eb="17">
      <t>カンケイ</t>
    </rPh>
    <phoneticPr fontId="3"/>
  </si>
  <si>
    <t>合　計</t>
    <rPh sb="0" eb="1">
      <t>ゴウ</t>
    </rPh>
    <rPh sb="2" eb="3">
      <t>ケイ</t>
    </rPh>
    <phoneticPr fontId="3"/>
  </si>
  <si>
    <t>　　　★ あなたの１ヶ月の掛金は、</t>
    <rPh sb="11" eb="12">
      <t>ゲツ</t>
    </rPh>
    <rPh sb="13" eb="15">
      <t>カケキン</t>
    </rPh>
    <phoneticPr fontId="3"/>
  </si>
  <si>
    <r>
      <t>Ⅲ．前納した場合の掛金</t>
    </r>
    <r>
      <rPr>
        <sz val="11"/>
        <rFont val="ＭＳ 明朝"/>
        <family val="1"/>
        <charset val="128"/>
      </rPr>
      <t>(注２）</t>
    </r>
    <rPh sb="2" eb="4">
      <t>ゼンノウ</t>
    </rPh>
    <rPh sb="6" eb="8">
      <t>バアイ</t>
    </rPh>
    <rPh sb="9" eb="11">
      <t>カケキン</t>
    </rPh>
    <rPh sb="12" eb="13">
      <t>チュウ</t>
    </rPh>
    <phoneticPr fontId="3"/>
  </si>
  <si>
    <t>１２ヶ月前納</t>
    <rPh sb="3" eb="4">
      <t>ゲツ</t>
    </rPh>
    <rPh sb="4" eb="6">
      <t>ゼンノウ</t>
    </rPh>
    <phoneticPr fontId="3"/>
  </si>
  <si>
    <t>前納月数</t>
    <rPh sb="0" eb="2">
      <t>ゼンノウ</t>
    </rPh>
    <rPh sb="2" eb="4">
      <t>ツキスウ</t>
    </rPh>
    <phoneticPr fontId="3"/>
  </si>
  <si>
    <t>乗数</t>
    <rPh sb="0" eb="2">
      <t>ジョウスウ</t>
    </rPh>
    <phoneticPr fontId="3"/>
  </si>
  <si>
    <t>合計</t>
    <rPh sb="0" eb="2">
      <t>ゴウケイ</t>
    </rPh>
    <phoneticPr fontId="3"/>
  </si>
  <si>
    <t>１１ヶ月前納</t>
    <rPh sb="3" eb="4">
      <t>ゲツ</t>
    </rPh>
    <rPh sb="4" eb="6">
      <t>ゼンノウ</t>
    </rPh>
    <phoneticPr fontId="3"/>
  </si>
  <si>
    <t>１ヶ月分</t>
    <rPh sb="2" eb="3">
      <t>ゲツ</t>
    </rPh>
    <rPh sb="3" eb="4">
      <t>ブン</t>
    </rPh>
    <phoneticPr fontId="3"/>
  </si>
  <si>
    <t>１０ヶ月前納</t>
    <rPh sb="3" eb="4">
      <t>ゲツ</t>
    </rPh>
    <rPh sb="4" eb="6">
      <t>ゼンノウ</t>
    </rPh>
    <phoneticPr fontId="3"/>
  </si>
  <si>
    <t>２ヶ月分</t>
    <rPh sb="2" eb="3">
      <t>ゲツ</t>
    </rPh>
    <rPh sb="3" eb="4">
      <t>ブン</t>
    </rPh>
    <phoneticPr fontId="3"/>
  </si>
  <si>
    <t>９ヶ月前納</t>
    <rPh sb="2" eb="3">
      <t>ゲツ</t>
    </rPh>
    <rPh sb="3" eb="5">
      <t>ゼンノウ</t>
    </rPh>
    <phoneticPr fontId="3"/>
  </si>
  <si>
    <t>３ヶ月分</t>
    <rPh sb="2" eb="3">
      <t>ゲツ</t>
    </rPh>
    <rPh sb="3" eb="4">
      <t>ブン</t>
    </rPh>
    <phoneticPr fontId="3"/>
  </si>
  <si>
    <t>８ヶ月前納</t>
    <rPh sb="2" eb="3">
      <t>ゲツ</t>
    </rPh>
    <rPh sb="3" eb="5">
      <t>ゼンノウ</t>
    </rPh>
    <phoneticPr fontId="3"/>
  </si>
  <si>
    <t>４ヶ月分</t>
    <rPh sb="2" eb="3">
      <t>ゲツ</t>
    </rPh>
    <rPh sb="3" eb="4">
      <t>ブン</t>
    </rPh>
    <phoneticPr fontId="3"/>
  </si>
  <si>
    <t>７ヶ月前納</t>
    <rPh sb="2" eb="3">
      <t>ゲツ</t>
    </rPh>
    <rPh sb="3" eb="5">
      <t>ゼンノウ</t>
    </rPh>
    <phoneticPr fontId="3"/>
  </si>
  <si>
    <t>５ヶ月分</t>
    <rPh sb="2" eb="3">
      <t>ゲツ</t>
    </rPh>
    <rPh sb="3" eb="4">
      <t>ブン</t>
    </rPh>
    <phoneticPr fontId="3"/>
  </si>
  <si>
    <t>６ヶ月前納</t>
    <rPh sb="2" eb="3">
      <t>ゲツ</t>
    </rPh>
    <rPh sb="3" eb="5">
      <t>ゼンノウ</t>
    </rPh>
    <phoneticPr fontId="3"/>
  </si>
  <si>
    <t>６ヶ月分</t>
    <rPh sb="2" eb="3">
      <t>ゲツ</t>
    </rPh>
    <rPh sb="3" eb="4">
      <t>ブン</t>
    </rPh>
    <phoneticPr fontId="3"/>
  </si>
  <si>
    <t>５ヶ月前納</t>
    <rPh sb="2" eb="3">
      <t>ゲツ</t>
    </rPh>
    <rPh sb="3" eb="5">
      <t>ゼンノウ</t>
    </rPh>
    <phoneticPr fontId="3"/>
  </si>
  <si>
    <t>７ヶ月分</t>
    <rPh sb="2" eb="3">
      <t>ゲツ</t>
    </rPh>
    <rPh sb="3" eb="4">
      <t>ブン</t>
    </rPh>
    <phoneticPr fontId="3"/>
  </si>
  <si>
    <t>４ヶ月前納</t>
    <rPh sb="2" eb="3">
      <t>ゲツ</t>
    </rPh>
    <rPh sb="3" eb="5">
      <t>ゼンノウ</t>
    </rPh>
    <phoneticPr fontId="3"/>
  </si>
  <si>
    <t>８ヶ月分</t>
    <rPh sb="2" eb="3">
      <t>ゲツ</t>
    </rPh>
    <rPh sb="3" eb="4">
      <t>ブン</t>
    </rPh>
    <phoneticPr fontId="3"/>
  </si>
  <si>
    <t>３ヶ月前納</t>
    <rPh sb="2" eb="3">
      <t>ゲツ</t>
    </rPh>
    <rPh sb="3" eb="5">
      <t>ゼンノウ</t>
    </rPh>
    <phoneticPr fontId="3"/>
  </si>
  <si>
    <t>９ヶ月分</t>
    <rPh sb="2" eb="3">
      <t>ゲツ</t>
    </rPh>
    <rPh sb="3" eb="4">
      <t>ブン</t>
    </rPh>
    <phoneticPr fontId="3"/>
  </si>
  <si>
    <t>２ヶ月前納</t>
    <rPh sb="2" eb="3">
      <t>ゲツ</t>
    </rPh>
    <rPh sb="3" eb="5">
      <t>ゼンノウ</t>
    </rPh>
    <phoneticPr fontId="3"/>
  </si>
  <si>
    <t>１０ヶ月分</t>
    <rPh sb="3" eb="4">
      <t>ゲツ</t>
    </rPh>
    <rPh sb="4" eb="5">
      <t>ブン</t>
    </rPh>
    <phoneticPr fontId="3"/>
  </si>
  <si>
    <t>１１ヶ月分</t>
    <rPh sb="3" eb="4">
      <t>ゲツ</t>
    </rPh>
    <rPh sb="4" eb="5">
      <t>ブン</t>
    </rPh>
    <phoneticPr fontId="3"/>
  </si>
  <si>
    <t>１２ヶ月分</t>
    <rPh sb="3" eb="4">
      <t>ゲツ</t>
    </rPh>
    <rPh sb="4" eb="5">
      <t>ブン</t>
    </rPh>
    <phoneticPr fontId="3"/>
  </si>
  <si>
    <t>Ⅳ．初年度の掛金（上記Ⅱ．およびⅢ．の前納表により算定）</t>
    <rPh sb="2" eb="5">
      <t>ショネンド</t>
    </rPh>
    <rPh sb="6" eb="8">
      <t>カケキン</t>
    </rPh>
    <rPh sb="9" eb="11">
      <t>ジョウキ</t>
    </rPh>
    <rPh sb="19" eb="21">
      <t>ゼンノウ</t>
    </rPh>
    <rPh sb="21" eb="22">
      <t>ヒョウ</t>
    </rPh>
    <rPh sb="25" eb="27">
      <t>サンテイ</t>
    </rPh>
    <phoneticPr fontId="3"/>
  </si>
  <si>
    <t>注１．「標準報酬決定通知書」の短期の標準報酬月額</t>
    <rPh sb="0" eb="1">
      <t>チュウ</t>
    </rPh>
    <rPh sb="4" eb="6">
      <t>ヒョウジュン</t>
    </rPh>
    <rPh sb="6" eb="8">
      <t>ホウシュウ</t>
    </rPh>
    <rPh sb="8" eb="10">
      <t>ケッテイ</t>
    </rPh>
    <rPh sb="10" eb="13">
      <t>ツウチショ</t>
    </rPh>
    <rPh sb="15" eb="17">
      <t>タンキ</t>
    </rPh>
    <rPh sb="18" eb="20">
      <t>ヒョウジュン</t>
    </rPh>
    <rPh sb="20" eb="22">
      <t>ホウシュウ</t>
    </rPh>
    <rPh sb="22" eb="24">
      <t>ゲツガク</t>
    </rPh>
    <phoneticPr fontId="3"/>
  </si>
  <si>
    <t>注２．任継掛金・介護掛金共に四捨五入（施行令49条の4）</t>
    <rPh sb="0" eb="1">
      <t>チュウ</t>
    </rPh>
    <rPh sb="3" eb="4">
      <t>ニン</t>
    </rPh>
    <rPh sb="4" eb="5">
      <t>ツギ</t>
    </rPh>
    <rPh sb="5" eb="7">
      <t>カケガネ</t>
    </rPh>
    <rPh sb="8" eb="10">
      <t>カイゴ</t>
    </rPh>
    <rPh sb="10" eb="12">
      <t>カケガネ</t>
    </rPh>
    <rPh sb="12" eb="13">
      <t>トモ</t>
    </rPh>
    <rPh sb="14" eb="18">
      <t>シシャゴニュウ</t>
    </rPh>
    <rPh sb="19" eb="22">
      <t>シコウレイ</t>
    </rPh>
    <rPh sb="24" eb="25">
      <t>ジョウ</t>
    </rPh>
    <phoneticPr fontId="3"/>
  </si>
  <si>
    <t>注３．掛金率および平均標準報酬月額は、毎年度見直しを行い変更になることがあります。</t>
    <rPh sb="0" eb="1">
      <t>チュウ</t>
    </rPh>
    <phoneticPr fontId="3"/>
  </si>
  <si>
    <t>40歳以上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3"/>
  </si>
  <si>
    <t>40歳未満または
65歳以上</t>
    <rPh sb="2" eb="5">
      <t>サイミマン</t>
    </rPh>
    <rPh sb="11" eb="14">
      <t>サイイジョウ</t>
    </rPh>
    <phoneticPr fontId="3"/>
  </si>
  <si>
    <t>（★あなたの１ヶ月分の掛金×令和8年3月までの残月数）</t>
    <rPh sb="8" eb="10">
      <t>ゲツブン</t>
    </rPh>
    <rPh sb="11" eb="13">
      <t>カケキン</t>
    </rPh>
    <rPh sb="14" eb="16">
      <t>レイワ</t>
    </rPh>
    <rPh sb="17" eb="18">
      <t>ネン</t>
    </rPh>
    <rPh sb="19" eb="20">
      <t>ツキ</t>
    </rPh>
    <rPh sb="23" eb="24">
      <t>ザン</t>
    </rPh>
    <rPh sb="24" eb="25">
      <t>ツキ</t>
    </rPh>
    <rPh sb="25" eb="26">
      <t>スウ</t>
    </rPh>
    <phoneticPr fontId="3"/>
  </si>
  <si>
    <t>（★（あなたの１ヶ月分＋令和7年9月までの残月数）＋（令和7年10月～令和8年3月までの月数））</t>
    <rPh sb="9" eb="11">
      <t>ゲツブン</t>
    </rPh>
    <rPh sb="12" eb="14">
      <t>レイワ</t>
    </rPh>
    <rPh sb="15" eb="16">
      <t>ネン</t>
    </rPh>
    <rPh sb="17" eb="18">
      <t>ガツ</t>
    </rPh>
    <rPh sb="21" eb="22">
      <t>ザン</t>
    </rPh>
    <rPh sb="22" eb="23">
      <t>ツキ</t>
    </rPh>
    <rPh sb="23" eb="24">
      <t>スウ</t>
    </rPh>
    <rPh sb="27" eb="29">
      <t>レイワ</t>
    </rPh>
    <rPh sb="30" eb="31">
      <t>ネン</t>
    </rPh>
    <rPh sb="33" eb="34">
      <t>ツキ</t>
    </rPh>
    <rPh sb="35" eb="37">
      <t>レイワ</t>
    </rPh>
    <rPh sb="38" eb="39">
      <t>ネン</t>
    </rPh>
    <rPh sb="40" eb="41">
      <t>ガツ</t>
    </rPh>
    <rPh sb="44" eb="45">
      <t>ツキ</t>
    </rPh>
    <rPh sb="45" eb="46">
      <t>スウ</t>
    </rPh>
    <phoneticPr fontId="3"/>
  </si>
  <si>
    <t>（★あなたの１ヶ月分＋令和8年3月までの残月数）</t>
    <rPh sb="8" eb="10">
      <t>ゲツブン</t>
    </rPh>
    <rPh sb="20" eb="21">
      <t>ザン</t>
    </rPh>
    <rPh sb="21" eb="23">
      <t>ツキスウ</t>
    </rPh>
    <phoneticPr fontId="3"/>
  </si>
  <si>
    <t>令和7年</t>
    <rPh sb="0" eb="2">
      <t>レイワ</t>
    </rPh>
    <rPh sb="3" eb="4">
      <t>ネン</t>
    </rPh>
    <phoneticPr fontId="3"/>
  </si>
  <si>
    <t>平均標準報酬月額及び率については令和7年度のものである。</t>
    <rPh sb="0" eb="2">
      <t>ヘイキン</t>
    </rPh>
    <rPh sb="2" eb="4">
      <t>ヒョウジュン</t>
    </rPh>
    <rPh sb="4" eb="6">
      <t>ホウシュウ</t>
    </rPh>
    <rPh sb="6" eb="8">
      <t>ゲツガク</t>
    </rPh>
    <rPh sb="8" eb="9">
      <t>オヨ</t>
    </rPh>
    <rPh sb="10" eb="11">
      <t>リツ</t>
    </rPh>
    <rPh sb="16" eb="17">
      <t>レイ</t>
    </rPh>
    <rPh sb="17" eb="18">
      <t>ワ</t>
    </rPh>
    <rPh sb="19" eb="21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</si>
</sst>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&quot;円&quot;;[Red]\-#,##0"/>
    <numFmt numFmtId="178" formatCode="#,##0_);[Red]\(#,##0\)"/>
    <numFmt numFmtId="179" formatCode="&quot;平成&quot;0&quot;年度&quot;;[Red]\(0\)"/>
    <numFmt numFmtId="180" formatCode="0.0_ "/>
    <numFmt numFmtId="181" formatCode="0.00000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u/>
      <sz val="14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9" fillId="0" borderId="4" xfId="0" applyNumberFormat="1" applyFont="1" applyBorder="1">
      <alignment vertical="center"/>
    </xf>
    <xf numFmtId="0" fontId="8" fillId="0" borderId="0" xfId="0" applyFont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8" fontId="10" fillId="0" borderId="7" xfId="1" applyNumberFormat="1" applyFont="1" applyBorder="1" applyAlignment="1" applyProtection="1">
      <alignment horizontal="right" vertical="center"/>
      <protection locked="0"/>
    </xf>
    <xf numFmtId="177" fontId="1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10" fillId="0" borderId="0" xfId="1" applyNumberFormat="1" applyFont="1" applyBorder="1" applyAlignment="1">
      <alignment vertical="center"/>
    </xf>
    <xf numFmtId="177" fontId="7" fillId="0" borderId="0" xfId="1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78" fontId="10" fillId="0" borderId="0" xfId="1" applyNumberFormat="1" applyFont="1" applyBorder="1" applyAlignment="1">
      <alignment horizontal="right" vertical="center"/>
    </xf>
    <xf numFmtId="179" fontId="8" fillId="0" borderId="0" xfId="0" applyNumberFormat="1" applyFont="1" applyAlignment="1">
      <alignment horizontal="left" vertical="center"/>
    </xf>
    <xf numFmtId="177" fontId="10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vertical="center"/>
    </xf>
    <xf numFmtId="176" fontId="2" fillId="0" borderId="9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9" fillId="0" borderId="11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177" fontId="14" fillId="0" borderId="0" xfId="1" applyNumberFormat="1" applyFont="1" applyAlignment="1">
      <alignment horizontal="center" vertical="center" wrapText="1"/>
    </xf>
    <xf numFmtId="176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4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8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178" fontId="11" fillId="0" borderId="16" xfId="1" applyNumberFormat="1" applyFont="1" applyBorder="1" applyAlignment="1">
      <alignment vertical="center"/>
    </xf>
    <xf numFmtId="177" fontId="11" fillId="0" borderId="16" xfId="1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8" fontId="11" fillId="0" borderId="0" xfId="0" applyNumberFormat="1" applyFont="1" applyAlignment="1"/>
    <xf numFmtId="177" fontId="11" fillId="0" borderId="0" xfId="0" applyNumberFormat="1" applyFont="1" applyAlignment="1"/>
    <xf numFmtId="178" fontId="9" fillId="0" borderId="8" xfId="1" applyNumberFormat="1" applyFont="1" applyBorder="1" applyAlignment="1">
      <alignment vertical="center"/>
    </xf>
    <xf numFmtId="177" fontId="10" fillId="0" borderId="0" xfId="1" applyNumberFormat="1" applyFont="1" applyAlignment="1">
      <alignment horizontal="center" vertical="center"/>
    </xf>
    <xf numFmtId="177" fontId="2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176" fontId="2" fillId="0" borderId="17" xfId="0" applyNumberFormat="1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177" fontId="9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right" vertical="center"/>
    </xf>
    <xf numFmtId="181" fontId="2" fillId="0" borderId="26" xfId="0" applyNumberFormat="1" applyFont="1" applyBorder="1">
      <alignment vertical="center"/>
    </xf>
    <xf numFmtId="38" fontId="2" fillId="0" borderId="29" xfId="0" applyNumberFormat="1" applyFont="1" applyBorder="1">
      <alignment vertical="center"/>
    </xf>
    <xf numFmtId="177" fontId="9" fillId="0" borderId="30" xfId="0" applyNumberFormat="1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181" fontId="2" fillId="0" borderId="33" xfId="0" applyNumberFormat="1" applyFont="1" applyBorder="1">
      <alignment vertical="center"/>
    </xf>
    <xf numFmtId="38" fontId="2" fillId="0" borderId="36" xfId="0" applyNumberFormat="1" applyFont="1" applyBorder="1">
      <alignment vertical="center"/>
    </xf>
    <xf numFmtId="181" fontId="2" fillId="0" borderId="0" xfId="0" applyNumberFormat="1" applyFo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0" applyNumberFormat="1" applyFont="1">
      <alignment vertical="center"/>
    </xf>
    <xf numFmtId="177" fontId="9" fillId="0" borderId="13" xfId="0" applyNumberFormat="1" applyFont="1" applyBorder="1">
      <alignment vertical="center"/>
    </xf>
    <xf numFmtId="0" fontId="2" fillId="0" borderId="3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top" wrapText="1"/>
    </xf>
    <xf numFmtId="180" fontId="7" fillId="0" borderId="0" xfId="0" applyNumberFormat="1" applyFont="1" applyAlignment="1">
      <alignment horizontal="right" vertical="center"/>
    </xf>
    <xf numFmtId="180" fontId="7" fillId="0" borderId="0" xfId="0" applyNumberFormat="1" applyFont="1">
      <alignment vertical="center"/>
    </xf>
    <xf numFmtId="38" fontId="2" fillId="0" borderId="27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179" fontId="8" fillId="0" borderId="0" xfId="0" applyNumberFormat="1" applyFont="1" applyAlignment="1">
      <alignment horizontal="left" vertical="center"/>
    </xf>
    <xf numFmtId="38" fontId="10" fillId="3" borderId="8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2" fillId="0" borderId="34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17</xdr:row>
      <xdr:rowOff>28575</xdr:rowOff>
    </xdr:from>
    <xdr:to>
      <xdr:col>2</xdr:col>
      <xdr:colOff>628650</xdr:colOff>
      <xdr:row>17</xdr:row>
      <xdr:rowOff>200025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448050" y="3771900"/>
          <a:ext cx="0" cy="171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638175</xdr:colOff>
      <xdr:row>21</xdr:row>
      <xdr:rowOff>19050</xdr:rowOff>
    </xdr:from>
    <xdr:to>
      <xdr:col>2</xdr:col>
      <xdr:colOff>638175</xdr:colOff>
      <xdr:row>21</xdr:row>
      <xdr:rowOff>190500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457575" y="4638675"/>
          <a:ext cx="0" cy="171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12</xdr:row>
      <xdr:rowOff>171450</xdr:rowOff>
    </xdr:from>
    <xdr:to>
      <xdr:col>6</xdr:col>
      <xdr:colOff>1114425</xdr:colOff>
      <xdr:row>15</xdr:row>
      <xdr:rowOff>57150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800725" y="2790825"/>
          <a:ext cx="990600" cy="571500"/>
        </a:xfrm>
        <a:prstGeom prst="bracketPair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152400</xdr:colOff>
      <xdr:row>4</xdr:row>
      <xdr:rowOff>57150</xdr:rowOff>
    </xdr:from>
    <xdr:to>
      <xdr:col>6</xdr:col>
      <xdr:colOff>809625</xdr:colOff>
      <xdr:row>4</xdr:row>
      <xdr:rowOff>190500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00550" y="933450"/>
          <a:ext cx="2085975" cy="133350"/>
        </a:xfrm>
        <a:prstGeom prst="bracketPair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161925</xdr:colOff>
      <xdr:row>15</xdr:row>
      <xdr:rowOff>19050</xdr:rowOff>
    </xdr:from>
    <xdr:to>
      <xdr:col>4</xdr:col>
      <xdr:colOff>19050</xdr:colOff>
      <xdr:row>15</xdr:row>
      <xdr:rowOff>200025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981325" y="3324225"/>
          <a:ext cx="1285875" cy="180975"/>
        </a:xfrm>
        <a:prstGeom prst="rect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16</xdr:row>
      <xdr:rowOff>28575</xdr:rowOff>
    </xdr:from>
    <xdr:to>
      <xdr:col>4</xdr:col>
      <xdr:colOff>9525</xdr:colOff>
      <xdr:row>17</xdr:row>
      <xdr:rowOff>28575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971800" y="3552825"/>
          <a:ext cx="1285875" cy="219075"/>
        </a:xfrm>
        <a:prstGeom prst="rect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</xdr:row>
      <xdr:rowOff>209550</xdr:rowOff>
    </xdr:from>
    <xdr:to>
      <xdr:col>3</xdr:col>
      <xdr:colOff>0</xdr:colOff>
      <xdr:row>7</xdr:row>
      <xdr:rowOff>9525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819400" y="1304925"/>
          <a:ext cx="1095375" cy="238125"/>
        </a:xfrm>
        <a:prstGeom prst="rect">
          <a:avLst/>
        </a:prstGeom>
        <a:noFill/>
        <a:ln w="222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152400</xdr:colOff>
      <xdr:row>10</xdr:row>
      <xdr:rowOff>0</xdr:rowOff>
    </xdr:from>
    <xdr:to>
      <xdr:col>6</xdr:col>
      <xdr:colOff>1162050</xdr:colOff>
      <xdr:row>11</xdr:row>
      <xdr:rowOff>9525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00550" y="2257425"/>
          <a:ext cx="2438400" cy="190500"/>
        </a:xfrm>
        <a:prstGeom prst="bracketPair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selection activeCell="C5" sqref="C5"/>
    </sheetView>
  </sheetViews>
  <sheetFormatPr defaultColWidth="9" defaultRowHeight="17.25" customHeight="1" x14ac:dyDescent="0.15"/>
  <cols>
    <col min="1" max="1" width="15.375" style="1" customWidth="1"/>
    <col min="2" max="2" width="21.625" style="1" customWidth="1"/>
    <col min="3" max="3" width="14.375" style="1" customWidth="1"/>
    <col min="4" max="4" width="4.375" style="1" customWidth="1"/>
    <col min="5" max="5" width="14.375" style="1" customWidth="1"/>
    <col min="6" max="6" width="4.375" style="1" customWidth="1"/>
    <col min="7" max="7" width="15.75" style="1" customWidth="1"/>
    <col min="8" max="9" width="9" style="1"/>
    <col min="10" max="10" width="7.5" style="1" hidden="1" customWidth="1"/>
    <col min="11" max="11" width="15.125" style="1" hidden="1" customWidth="1"/>
    <col min="12" max="12" width="18.5" style="1" hidden="1" customWidth="1"/>
    <col min="13" max="16384" width="9" style="1"/>
  </cols>
  <sheetData>
    <row r="1" spans="1:12" ht="21.75" customHeight="1" x14ac:dyDescent="0.15">
      <c r="G1" s="2" t="s">
        <v>0</v>
      </c>
    </row>
    <row r="2" spans="1:12" ht="17.25" customHeight="1" thickBot="1" x14ac:dyDescent="0.2">
      <c r="A2" s="3"/>
      <c r="B2" s="4" t="s">
        <v>1</v>
      </c>
      <c r="C2" s="5" t="s">
        <v>65</v>
      </c>
      <c r="D2" s="3"/>
      <c r="E2" s="3"/>
      <c r="F2" s="3"/>
      <c r="G2" s="3"/>
      <c r="J2" s="6" t="s">
        <v>2</v>
      </c>
      <c r="K2" s="7" t="s">
        <v>3</v>
      </c>
      <c r="L2" s="6" t="s">
        <v>4</v>
      </c>
    </row>
    <row r="3" spans="1:12" ht="12.75" customHeight="1" thickBot="1" x14ac:dyDescent="0.2">
      <c r="C3" s="8"/>
      <c r="D3" s="8"/>
      <c r="E3" s="9"/>
      <c r="F3" s="9"/>
      <c r="G3" s="9"/>
      <c r="J3" s="10">
        <v>4</v>
      </c>
      <c r="K3" s="11" t="s">
        <v>5</v>
      </c>
      <c r="L3" s="12">
        <f>$C$23*12</f>
        <v>415800</v>
      </c>
    </row>
    <row r="4" spans="1:12" ht="17.25" customHeight="1" thickBot="1" x14ac:dyDescent="0.2">
      <c r="A4" s="13" t="s">
        <v>6</v>
      </c>
      <c r="B4" s="9"/>
      <c r="C4" s="8"/>
      <c r="D4" s="8"/>
      <c r="E4" s="9"/>
      <c r="F4" s="9"/>
      <c r="G4" s="9"/>
      <c r="J4" s="14">
        <v>5</v>
      </c>
      <c r="K4" s="15" t="s">
        <v>5</v>
      </c>
      <c r="L4" s="12">
        <f>$C$23*11</f>
        <v>381150</v>
      </c>
    </row>
    <row r="5" spans="1:12" ht="17.25" customHeight="1" thickBot="1" x14ac:dyDescent="0.2">
      <c r="A5" s="1" t="s">
        <v>7</v>
      </c>
      <c r="B5" s="9"/>
      <c r="C5" s="16">
        <v>300000</v>
      </c>
      <c r="D5" s="17" t="s">
        <v>8</v>
      </c>
      <c r="E5" s="18" t="s">
        <v>9</v>
      </c>
      <c r="F5" s="18"/>
      <c r="G5" s="9"/>
      <c r="J5" s="10">
        <v>6</v>
      </c>
      <c r="K5" s="11" t="s">
        <v>5</v>
      </c>
      <c r="L5" s="12">
        <f>$C$23*10</f>
        <v>346500</v>
      </c>
    </row>
    <row r="6" spans="1:12" ht="17.25" customHeight="1" thickBot="1" x14ac:dyDescent="0.2">
      <c r="B6" s="18"/>
      <c r="C6" s="19"/>
      <c r="D6" s="17"/>
      <c r="E6" s="18"/>
      <c r="F6" s="18"/>
      <c r="G6" s="20"/>
      <c r="J6" s="10">
        <v>7</v>
      </c>
      <c r="K6" s="11" t="s">
        <v>5</v>
      </c>
      <c r="L6" s="12">
        <f>$C$23*9</f>
        <v>311850</v>
      </c>
    </row>
    <row r="7" spans="1:12" ht="17.25" customHeight="1" thickBot="1" x14ac:dyDescent="0.2">
      <c r="A7" s="21" t="s">
        <v>10</v>
      </c>
      <c r="C7" s="22">
        <v>440000</v>
      </c>
      <c r="D7" s="17" t="s">
        <v>8</v>
      </c>
      <c r="H7" s="20"/>
      <c r="J7" s="10">
        <v>8</v>
      </c>
      <c r="K7" s="11" t="s">
        <v>5</v>
      </c>
      <c r="L7" s="12">
        <f>$C$23*8</f>
        <v>277200</v>
      </c>
    </row>
    <row r="8" spans="1:12" ht="28.5" customHeight="1" thickBot="1" x14ac:dyDescent="0.2">
      <c r="A8" s="78" t="s">
        <v>11</v>
      </c>
      <c r="B8" s="78"/>
      <c r="C8" s="78"/>
      <c r="D8" s="79">
        <f>IF(C5="○",MIN(C5,C5,C7),MIN(C5,C7))</f>
        <v>300000</v>
      </c>
      <c r="E8" s="79"/>
      <c r="F8" s="24" t="s">
        <v>8</v>
      </c>
      <c r="G8" s="13" t="s">
        <v>12</v>
      </c>
      <c r="H8" s="20"/>
      <c r="J8" s="10">
        <v>9</v>
      </c>
      <c r="K8" s="11" t="s">
        <v>5</v>
      </c>
      <c r="L8" s="12">
        <f>$C$23*7</f>
        <v>242550</v>
      </c>
    </row>
    <row r="9" spans="1:12" ht="14.25" customHeight="1" thickTop="1" x14ac:dyDescent="0.15">
      <c r="A9" s="21"/>
      <c r="C9" s="25"/>
      <c r="D9" s="25"/>
      <c r="G9" s="20"/>
      <c r="H9" s="20"/>
      <c r="J9" s="10">
        <v>10</v>
      </c>
      <c r="K9" s="11" t="s">
        <v>5</v>
      </c>
      <c r="L9" s="12">
        <f>$C$23*6</f>
        <v>207900</v>
      </c>
    </row>
    <row r="10" spans="1:12" ht="14.25" customHeight="1" thickBot="1" x14ac:dyDescent="0.2">
      <c r="A10" s="23" t="s">
        <v>13</v>
      </c>
      <c r="C10" s="25"/>
      <c r="D10" s="25"/>
      <c r="G10" s="20"/>
      <c r="H10" s="20"/>
      <c r="J10" s="26">
        <v>11</v>
      </c>
      <c r="K10" s="27" t="s">
        <v>5</v>
      </c>
      <c r="L10" s="28">
        <f>$C$23*5</f>
        <v>173250</v>
      </c>
    </row>
    <row r="11" spans="1:12" ht="14.25" customHeight="1" thickBot="1" x14ac:dyDescent="0.2">
      <c r="A11" s="23"/>
      <c r="B11" s="29" t="s">
        <v>64</v>
      </c>
      <c r="C11" s="16">
        <v>4</v>
      </c>
      <c r="D11" s="17" t="s">
        <v>14</v>
      </c>
      <c r="E11" s="18" t="s">
        <v>15</v>
      </c>
      <c r="F11" s="18"/>
      <c r="G11" s="9"/>
      <c r="H11" s="20"/>
      <c r="J11" s="10">
        <v>12</v>
      </c>
      <c r="K11" s="11" t="s">
        <v>5</v>
      </c>
      <c r="L11" s="12">
        <f>$C$23*4</f>
        <v>138600</v>
      </c>
    </row>
    <row r="12" spans="1:12" ht="14.25" customHeight="1" thickBot="1" x14ac:dyDescent="0.2">
      <c r="A12" s="21"/>
      <c r="C12" s="25"/>
      <c r="D12" s="25"/>
      <c r="G12" s="20"/>
      <c r="H12" s="20"/>
      <c r="J12" s="10">
        <v>1</v>
      </c>
      <c r="K12" s="11" t="s">
        <v>5</v>
      </c>
      <c r="L12" s="12">
        <f>$C$23*3</f>
        <v>103950</v>
      </c>
    </row>
    <row r="13" spans="1:12" ht="17.25" customHeight="1" thickBot="1" x14ac:dyDescent="0.2">
      <c r="A13" s="13" t="s">
        <v>16</v>
      </c>
      <c r="E13" s="30"/>
      <c r="F13" s="30"/>
      <c r="G13" s="30"/>
      <c r="J13" s="14">
        <v>2</v>
      </c>
      <c r="K13" s="15" t="s">
        <v>5</v>
      </c>
      <c r="L13" s="12">
        <f>$C$23*2</f>
        <v>69300</v>
      </c>
    </row>
    <row r="14" spans="1:12" ht="27" customHeight="1" thickBot="1" x14ac:dyDescent="0.2">
      <c r="A14" s="80" t="s">
        <v>17</v>
      </c>
      <c r="B14" s="80"/>
      <c r="C14" s="32" t="s">
        <v>59</v>
      </c>
      <c r="D14" s="33" t="s">
        <v>18</v>
      </c>
      <c r="E14" s="34" t="s">
        <v>60</v>
      </c>
      <c r="F14" s="33"/>
      <c r="G14" s="73" t="s">
        <v>19</v>
      </c>
      <c r="J14" s="35">
        <v>4</v>
      </c>
      <c r="K14" s="36" t="s">
        <v>20</v>
      </c>
      <c r="L14" s="28">
        <f>$C$23+G31+G32</f>
        <v>411749</v>
      </c>
    </row>
    <row r="15" spans="1:12" ht="9.75" customHeight="1" x14ac:dyDescent="0.15">
      <c r="E15" s="31"/>
      <c r="F15" s="31"/>
      <c r="G15" s="73"/>
      <c r="J15" s="37">
        <v>5</v>
      </c>
      <c r="K15" s="38" t="s">
        <v>20</v>
      </c>
      <c r="L15" s="28">
        <f>$C$23+G30+G32</f>
        <v>377661</v>
      </c>
    </row>
    <row r="16" spans="1:12" ht="17.25" customHeight="1" x14ac:dyDescent="0.15">
      <c r="A16" s="39" t="s">
        <v>64</v>
      </c>
      <c r="B16" s="31" t="s">
        <v>21</v>
      </c>
      <c r="C16" s="74">
        <v>100</v>
      </c>
      <c r="D16" s="74"/>
      <c r="E16" s="18" t="s">
        <v>22</v>
      </c>
      <c r="F16" s="18"/>
      <c r="J16" s="35">
        <v>6</v>
      </c>
      <c r="K16" s="36" t="s">
        <v>20</v>
      </c>
      <c r="L16" s="28">
        <f>$C$23+G29+G32</f>
        <v>343461</v>
      </c>
    </row>
    <row r="17" spans="1:12" ht="17.25" customHeight="1" x14ac:dyDescent="0.15">
      <c r="A17" s="31" t="s">
        <v>23</v>
      </c>
      <c r="B17" s="31" t="s">
        <v>24</v>
      </c>
      <c r="C17" s="75">
        <v>15.5</v>
      </c>
      <c r="D17" s="75"/>
      <c r="E17" s="18" t="s">
        <v>22</v>
      </c>
      <c r="F17" s="18"/>
      <c r="J17" s="35">
        <v>7</v>
      </c>
      <c r="K17" s="36" t="s">
        <v>20</v>
      </c>
      <c r="L17" s="28">
        <f>$C$23+G28+G32</f>
        <v>309150</v>
      </c>
    </row>
    <row r="18" spans="1:12" ht="17.25" customHeight="1" x14ac:dyDescent="0.15">
      <c r="A18" s="31"/>
      <c r="J18" s="35">
        <v>8</v>
      </c>
      <c r="K18" s="36" t="s">
        <v>20</v>
      </c>
      <c r="L18" s="28">
        <f>$C$23+G27+G32</f>
        <v>274725</v>
      </c>
    </row>
    <row r="19" spans="1:12" ht="17.25" customHeight="1" x14ac:dyDescent="0.15">
      <c r="B19" s="31" t="s">
        <v>21</v>
      </c>
      <c r="C19" s="40">
        <f>TRUNC($D$8*$C$16/1000,0)</f>
        <v>30000</v>
      </c>
      <c r="D19" s="17" t="s">
        <v>8</v>
      </c>
      <c r="E19" s="40"/>
      <c r="F19" s="41"/>
      <c r="G19" s="25"/>
      <c r="J19" s="35">
        <v>9</v>
      </c>
      <c r="K19" s="36" t="s">
        <v>20</v>
      </c>
      <c r="L19" s="28">
        <f>$C$23+G32</f>
        <v>240188</v>
      </c>
    </row>
    <row r="20" spans="1:12" ht="17.25" customHeight="1" x14ac:dyDescent="0.15">
      <c r="B20" s="42" t="s">
        <v>24</v>
      </c>
      <c r="C20" s="43">
        <f>IF(D14="〇",ROUNDDOWN($D$8*$C$17/1000,0),0)</f>
        <v>4650</v>
      </c>
      <c r="D20" s="44" t="s">
        <v>8</v>
      </c>
      <c r="E20" s="45" t="s">
        <v>25</v>
      </c>
      <c r="F20" s="41"/>
      <c r="G20" s="25"/>
      <c r="J20" s="35">
        <v>10</v>
      </c>
      <c r="K20" s="36" t="s">
        <v>20</v>
      </c>
      <c r="L20" s="28">
        <f>$C$23+G31</f>
        <v>206211</v>
      </c>
    </row>
    <row r="21" spans="1:12" ht="17.25" customHeight="1" x14ac:dyDescent="0.2">
      <c r="B21" s="46" t="s">
        <v>26</v>
      </c>
      <c r="C21" s="47">
        <f>SUM(C19:C20)</f>
        <v>34650</v>
      </c>
      <c r="D21" s="17" t="s">
        <v>8</v>
      </c>
      <c r="E21" s="48"/>
      <c r="F21" s="41"/>
      <c r="J21" s="35">
        <v>11</v>
      </c>
      <c r="K21" s="36" t="s">
        <v>20</v>
      </c>
      <c r="L21" s="28">
        <f>$C$23+G30</f>
        <v>172123</v>
      </c>
    </row>
    <row r="22" spans="1:12" ht="17.25" customHeight="1" x14ac:dyDescent="0.15">
      <c r="D22" s="31"/>
      <c r="J22" s="35">
        <v>12</v>
      </c>
      <c r="K22" s="36" t="s">
        <v>20</v>
      </c>
      <c r="L22" s="28">
        <f>$C$23+G29</f>
        <v>137923</v>
      </c>
    </row>
    <row r="23" spans="1:12" ht="17.25" customHeight="1" thickBot="1" x14ac:dyDescent="0.2">
      <c r="A23" s="81" t="s">
        <v>27</v>
      </c>
      <c r="B23" s="81"/>
      <c r="C23" s="49">
        <f>IF($C$21=0,E21,SMALL(C21:E21,1))</f>
        <v>34650</v>
      </c>
      <c r="D23" s="50" t="s">
        <v>8</v>
      </c>
      <c r="E23" s="51"/>
      <c r="F23" s="25"/>
      <c r="G23" s="25"/>
      <c r="J23" s="35">
        <v>1</v>
      </c>
      <c r="K23" s="36" t="s">
        <v>20</v>
      </c>
      <c r="L23" s="28">
        <f>$C$23+G28</f>
        <v>103612</v>
      </c>
    </row>
    <row r="24" spans="1:12" ht="9.75" customHeight="1" thickTop="1" x14ac:dyDescent="0.15">
      <c r="A24" s="52"/>
      <c r="J24" s="35">
        <v>2</v>
      </c>
      <c r="K24" s="38" t="s">
        <v>20</v>
      </c>
      <c r="L24" s="28">
        <f>$C$23+G27</f>
        <v>69187</v>
      </c>
    </row>
    <row r="25" spans="1:12" ht="17.25" customHeight="1" thickBot="1" x14ac:dyDescent="0.2">
      <c r="A25" s="13" t="s">
        <v>28</v>
      </c>
      <c r="J25" s="53">
        <v>4</v>
      </c>
      <c r="K25" s="54" t="s">
        <v>29</v>
      </c>
      <c r="L25" s="55">
        <f>$C$23+G37</f>
        <v>408418</v>
      </c>
    </row>
    <row r="26" spans="1:12" ht="17.25" customHeight="1" thickBot="1" x14ac:dyDescent="0.2">
      <c r="A26" s="56" t="s">
        <v>30</v>
      </c>
      <c r="B26" s="57" t="s">
        <v>31</v>
      </c>
      <c r="C26" s="82" t="s">
        <v>21</v>
      </c>
      <c r="D26" s="83"/>
      <c r="E26" s="82" t="s">
        <v>24</v>
      </c>
      <c r="F26" s="83"/>
      <c r="G26" s="58" t="s">
        <v>32</v>
      </c>
      <c r="J26" s="53">
        <v>5</v>
      </c>
      <c r="K26" s="54" t="s">
        <v>33</v>
      </c>
      <c r="L26" s="55">
        <f>$C$23+G36</f>
        <v>374992</v>
      </c>
    </row>
    <row r="27" spans="1:12" ht="17.25" customHeight="1" thickBot="1" x14ac:dyDescent="0.2">
      <c r="A27" s="59" t="s">
        <v>34</v>
      </c>
      <c r="B27" s="60">
        <v>0.99673690000000004</v>
      </c>
      <c r="C27" s="76">
        <f>ROUND($C$19*B27,0)</f>
        <v>29902</v>
      </c>
      <c r="D27" s="77"/>
      <c r="E27" s="76">
        <f>ROUND($C$20*B27,0)</f>
        <v>4635</v>
      </c>
      <c r="F27" s="77"/>
      <c r="G27" s="61">
        <f>SUM(C27:E27)</f>
        <v>34537</v>
      </c>
      <c r="J27" s="53">
        <v>6</v>
      </c>
      <c r="K27" s="54" t="s">
        <v>35</v>
      </c>
      <c r="L27" s="55">
        <f>$C$23+G35</f>
        <v>341456</v>
      </c>
    </row>
    <row r="28" spans="1:12" ht="17.25" customHeight="1" thickBot="1" x14ac:dyDescent="0.2">
      <c r="A28" s="59" t="s">
        <v>36</v>
      </c>
      <c r="B28" s="60">
        <v>1.9902215000000001</v>
      </c>
      <c r="C28" s="76">
        <f t="shared" ref="C28:C38" si="0">ROUND($C$19*B28,0)</f>
        <v>59707</v>
      </c>
      <c r="D28" s="77"/>
      <c r="E28" s="76">
        <f t="shared" ref="E28:E38" si="1">ROUND($C$20*B28,0)</f>
        <v>9255</v>
      </c>
      <c r="F28" s="77"/>
      <c r="G28" s="61">
        <f t="shared" ref="G28:G38" si="2">SUM(C28:E28)</f>
        <v>68962</v>
      </c>
      <c r="J28" s="53">
        <v>7</v>
      </c>
      <c r="K28" s="54" t="s">
        <v>37</v>
      </c>
      <c r="L28" s="55">
        <f>$C$23+G34</f>
        <v>307811</v>
      </c>
    </row>
    <row r="29" spans="1:12" ht="17.25" customHeight="1" thickBot="1" x14ac:dyDescent="0.2">
      <c r="A29" s="59" t="s">
        <v>38</v>
      </c>
      <c r="B29" s="60">
        <v>2.9804642000000001</v>
      </c>
      <c r="C29" s="76">
        <f t="shared" si="0"/>
        <v>89414</v>
      </c>
      <c r="D29" s="77"/>
      <c r="E29" s="76">
        <f t="shared" si="1"/>
        <v>13859</v>
      </c>
      <c r="F29" s="77"/>
      <c r="G29" s="61">
        <f t="shared" si="2"/>
        <v>103273</v>
      </c>
      <c r="J29" s="53">
        <v>8</v>
      </c>
      <c r="K29" s="54" t="s">
        <v>39</v>
      </c>
      <c r="L29" s="55">
        <f>$C$23+G33</f>
        <v>274055</v>
      </c>
    </row>
    <row r="30" spans="1:12" ht="17.25" customHeight="1" x14ac:dyDescent="0.15">
      <c r="A30" s="59" t="s">
        <v>40</v>
      </c>
      <c r="B30" s="60">
        <v>3.9674757</v>
      </c>
      <c r="C30" s="76">
        <f t="shared" si="0"/>
        <v>119024</v>
      </c>
      <c r="D30" s="77"/>
      <c r="E30" s="76">
        <f t="shared" si="1"/>
        <v>18449</v>
      </c>
      <c r="F30" s="77"/>
      <c r="G30" s="61">
        <f t="shared" si="2"/>
        <v>137473</v>
      </c>
      <c r="J30" s="26">
        <v>9</v>
      </c>
      <c r="K30" s="27" t="s">
        <v>41</v>
      </c>
      <c r="L30" s="62">
        <f>$C$23+G32</f>
        <v>240188</v>
      </c>
    </row>
    <row r="31" spans="1:12" ht="17.25" customHeight="1" thickBot="1" x14ac:dyDescent="0.2">
      <c r="A31" s="59" t="s">
        <v>42</v>
      </c>
      <c r="B31" s="60">
        <v>4.9512666000000003</v>
      </c>
      <c r="C31" s="76">
        <f t="shared" si="0"/>
        <v>148538</v>
      </c>
      <c r="D31" s="77"/>
      <c r="E31" s="76">
        <f t="shared" si="1"/>
        <v>23023</v>
      </c>
      <c r="F31" s="77"/>
      <c r="G31" s="61">
        <f t="shared" si="2"/>
        <v>171561</v>
      </c>
      <c r="J31" s="53">
        <v>10</v>
      </c>
      <c r="K31" s="54" t="s">
        <v>43</v>
      </c>
      <c r="L31" s="55">
        <f>$C$23+G31</f>
        <v>206211</v>
      </c>
    </row>
    <row r="32" spans="1:12" ht="17.25" customHeight="1" thickBot="1" x14ac:dyDescent="0.2">
      <c r="A32" s="59" t="s">
        <v>44</v>
      </c>
      <c r="B32" s="60">
        <v>5.9318472</v>
      </c>
      <c r="C32" s="76">
        <f t="shared" si="0"/>
        <v>177955</v>
      </c>
      <c r="D32" s="77"/>
      <c r="E32" s="76">
        <f t="shared" si="1"/>
        <v>27583</v>
      </c>
      <c r="F32" s="77"/>
      <c r="G32" s="61">
        <f>SUM(C32:E32)</f>
        <v>205538</v>
      </c>
      <c r="J32" s="53">
        <v>11</v>
      </c>
      <c r="K32" s="54" t="s">
        <v>45</v>
      </c>
      <c r="L32" s="55">
        <f>$C$23+G30</f>
        <v>172123</v>
      </c>
    </row>
    <row r="33" spans="1:12" ht="17.25" customHeight="1" thickBot="1" x14ac:dyDescent="0.2">
      <c r="A33" s="59" t="s">
        <v>46</v>
      </c>
      <c r="B33" s="60">
        <v>6.9092282000000003</v>
      </c>
      <c r="C33" s="76">
        <f t="shared" si="0"/>
        <v>207277</v>
      </c>
      <c r="D33" s="77"/>
      <c r="E33" s="76">
        <f t="shared" si="1"/>
        <v>32128</v>
      </c>
      <c r="F33" s="77"/>
      <c r="G33" s="61">
        <f t="shared" si="2"/>
        <v>239405</v>
      </c>
      <c r="J33" s="53">
        <v>12</v>
      </c>
      <c r="K33" s="54" t="s">
        <v>47</v>
      </c>
      <c r="L33" s="55">
        <f>$C$23+G29</f>
        <v>137923</v>
      </c>
    </row>
    <row r="34" spans="1:12" ht="17.25" customHeight="1" thickBot="1" x14ac:dyDescent="0.2">
      <c r="A34" s="59" t="s">
        <v>48</v>
      </c>
      <c r="B34" s="60">
        <v>7.8834200000000001</v>
      </c>
      <c r="C34" s="76">
        <f t="shared" si="0"/>
        <v>236503</v>
      </c>
      <c r="D34" s="77"/>
      <c r="E34" s="76">
        <f t="shared" si="1"/>
        <v>36658</v>
      </c>
      <c r="F34" s="77"/>
      <c r="G34" s="61">
        <f t="shared" si="2"/>
        <v>273161</v>
      </c>
      <c r="J34" s="53">
        <v>1</v>
      </c>
      <c r="K34" s="54" t="s">
        <v>49</v>
      </c>
      <c r="L34" s="55">
        <f>$C$23+G28</f>
        <v>103612</v>
      </c>
    </row>
    <row r="35" spans="1:12" ht="17.25" customHeight="1" thickBot="1" x14ac:dyDescent="0.2">
      <c r="A35" s="59" t="s">
        <v>50</v>
      </c>
      <c r="B35" s="60">
        <v>8.8544329000000008</v>
      </c>
      <c r="C35" s="76">
        <f t="shared" si="0"/>
        <v>265633</v>
      </c>
      <c r="D35" s="77"/>
      <c r="E35" s="76">
        <f t="shared" si="1"/>
        <v>41173</v>
      </c>
      <c r="F35" s="77"/>
      <c r="G35" s="61">
        <f t="shared" si="2"/>
        <v>306806</v>
      </c>
      <c r="J35" s="53">
        <v>2</v>
      </c>
      <c r="K35" s="63" t="s">
        <v>51</v>
      </c>
      <c r="L35" s="55">
        <f>$C$23+G27</f>
        <v>69187</v>
      </c>
    </row>
    <row r="36" spans="1:12" ht="17.25" customHeight="1" x14ac:dyDescent="0.15">
      <c r="A36" s="59" t="s">
        <v>52</v>
      </c>
      <c r="B36" s="60">
        <v>9.8222772999999997</v>
      </c>
      <c r="C36" s="76">
        <f t="shared" si="0"/>
        <v>294668</v>
      </c>
      <c r="D36" s="77"/>
      <c r="E36" s="76">
        <f t="shared" si="1"/>
        <v>45674</v>
      </c>
      <c r="F36" s="77"/>
      <c r="G36" s="61">
        <f t="shared" si="2"/>
        <v>340342</v>
      </c>
    </row>
    <row r="37" spans="1:12" ht="17.25" customHeight="1" x14ac:dyDescent="0.15">
      <c r="A37" s="59" t="s">
        <v>53</v>
      </c>
      <c r="B37" s="60">
        <v>10.7869636</v>
      </c>
      <c r="C37" s="76">
        <f t="shared" si="0"/>
        <v>323609</v>
      </c>
      <c r="D37" s="77"/>
      <c r="E37" s="76">
        <f t="shared" si="1"/>
        <v>50159</v>
      </c>
      <c r="F37" s="77"/>
      <c r="G37" s="61">
        <f t="shared" si="2"/>
        <v>373768</v>
      </c>
    </row>
    <row r="38" spans="1:12" ht="17.25" customHeight="1" x14ac:dyDescent="0.15">
      <c r="A38" s="64" t="s">
        <v>54</v>
      </c>
      <c r="B38" s="65">
        <v>11.748502</v>
      </c>
      <c r="C38" s="84">
        <f t="shared" si="0"/>
        <v>352455</v>
      </c>
      <c r="D38" s="85"/>
      <c r="E38" s="84">
        <f t="shared" si="1"/>
        <v>54631</v>
      </c>
      <c r="F38" s="85"/>
      <c r="G38" s="66">
        <f t="shared" si="2"/>
        <v>407086</v>
      </c>
    </row>
    <row r="39" spans="1:12" ht="10.5" customHeight="1" x14ac:dyDescent="0.15">
      <c r="A39" s="9"/>
      <c r="B39" s="67"/>
      <c r="C39" s="68"/>
      <c r="D39" s="68"/>
      <c r="E39" s="68"/>
      <c r="F39" s="68"/>
      <c r="G39" s="69"/>
    </row>
    <row r="40" spans="1:12" ht="17.25" customHeight="1" x14ac:dyDescent="0.15">
      <c r="A40" s="13" t="s">
        <v>55</v>
      </c>
    </row>
    <row r="41" spans="1:12" ht="17.25" customHeight="1" x14ac:dyDescent="0.15">
      <c r="A41" s="36" t="s">
        <v>5</v>
      </c>
      <c r="B41" s="70">
        <f>INDEX(J3:L13,MATCH(C11,J3:J13,0),3)</f>
        <v>415800</v>
      </c>
      <c r="C41" s="86" t="s">
        <v>61</v>
      </c>
      <c r="D41" s="87"/>
      <c r="E41" s="87"/>
      <c r="F41" s="87"/>
      <c r="G41" s="87"/>
    </row>
    <row r="42" spans="1:12" ht="47.25" customHeight="1" x14ac:dyDescent="0.15">
      <c r="A42" s="36" t="s">
        <v>20</v>
      </c>
      <c r="B42" s="70">
        <f>INDEX(J14:L24,MATCH(C11,J14:J24,0),3)</f>
        <v>411749</v>
      </c>
      <c r="C42" s="88" t="s">
        <v>62</v>
      </c>
      <c r="D42" s="89"/>
      <c r="E42" s="89"/>
      <c r="F42" s="89"/>
      <c r="G42" s="89"/>
    </row>
    <row r="43" spans="1:12" ht="17.25" customHeight="1" x14ac:dyDescent="0.15">
      <c r="A43" s="36" t="s">
        <v>29</v>
      </c>
      <c r="B43" s="70">
        <f>INDEX(J25:L35,MATCH(C11,J25:J35,0),3)</f>
        <v>408418</v>
      </c>
      <c r="C43" s="71" t="s">
        <v>63</v>
      </c>
    </row>
    <row r="44" spans="1:12" ht="9.75" customHeight="1" x14ac:dyDescent="0.15"/>
    <row r="45" spans="1:12" ht="16.5" customHeight="1" x14ac:dyDescent="0.15">
      <c r="A45" s="18" t="s">
        <v>56</v>
      </c>
    </row>
    <row r="46" spans="1:12" ht="16.5" customHeight="1" x14ac:dyDescent="0.15">
      <c r="A46" s="18" t="s">
        <v>57</v>
      </c>
    </row>
    <row r="47" spans="1:12" ht="16.5" customHeight="1" x14ac:dyDescent="0.15">
      <c r="A47" s="18" t="s">
        <v>58</v>
      </c>
    </row>
    <row r="48" spans="1:12" ht="16.5" customHeight="1" x14ac:dyDescent="0.15"/>
    <row r="49" spans="1:7" ht="20.100000000000001" customHeight="1" x14ac:dyDescent="0.15">
      <c r="A49" s="72"/>
    </row>
    <row r="52" spans="1:7" ht="17.25" customHeight="1" x14ac:dyDescent="0.15">
      <c r="G52" s="40"/>
    </row>
  </sheetData>
  <sheetProtection sheet="1" objects="1" scenarios="1" selectLockedCells="1"/>
  <mergeCells count="35">
    <mergeCell ref="C38:D38"/>
    <mergeCell ref="E38:F38"/>
    <mergeCell ref="C41:G41"/>
    <mergeCell ref="C42:G42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A8:C8"/>
    <mergeCell ref="D8:E8"/>
    <mergeCell ref="A14:B14"/>
    <mergeCell ref="A23:B23"/>
    <mergeCell ref="C26:D26"/>
    <mergeCell ref="E26:F26"/>
    <mergeCell ref="G14:G15"/>
    <mergeCell ref="C16:D16"/>
    <mergeCell ref="C17:D17"/>
    <mergeCell ref="C28:D28"/>
    <mergeCell ref="E28:F28"/>
    <mergeCell ref="C27:D27"/>
    <mergeCell ref="E27:F27"/>
  </mergeCells>
  <phoneticPr fontId="3"/>
  <dataValidations count="1">
    <dataValidation type="list" allowBlank="1" showInputMessage="1" showErrorMessage="1" sqref="D14 F14" xr:uid="{00000000-0002-0000-0000-000000000000}">
      <formula1>"〇"</formula1>
    </dataValidation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１年目 (96‰44万以下)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保田 駿人</cp:lastModifiedBy>
  <dcterms:created xsi:type="dcterms:W3CDTF">2024-02-21T07:47:09Z</dcterms:created>
  <dcterms:modified xsi:type="dcterms:W3CDTF">2025-02-12T08:20:09Z</dcterms:modified>
</cp:coreProperties>
</file>